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IrisHe\Downloads\"/>
    </mc:Choice>
  </mc:AlternateContent>
  <xr:revisionPtr revIDLastSave="0" documentId="13_ncr:1_{29F0467B-A802-49DA-A0F2-81C8EF45601E}" xr6:coauthVersionLast="47" xr6:coauthVersionMax="47" xr10:uidLastSave="{00000000-0000-0000-0000-000000000000}"/>
  <bookViews>
    <workbookView xWindow="28680" yWindow="-120" windowWidth="29040" windowHeight="15720" xr2:uid="{0D82F761-10F9-4890-943A-E9772BD2CB76}"/>
  </bookViews>
  <sheets>
    <sheet name="rekentool 2025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Fill" hidden="1">#REF!</definedName>
    <definedName name="_Key1" hidden="1">#REF!</definedName>
    <definedName name="_Order1" hidden="1">255</definedName>
    <definedName name="_Order2" hidden="1">0</definedName>
    <definedName name="_Sort" hidden="1">#REF!</definedName>
    <definedName name="a" hidden="1">#REF!</definedName>
    <definedName name="aantal">'[1]530 aantallen'!$J$28:$J$60</definedName>
    <definedName name="anscount" hidden="1">1</definedName>
    <definedName name="bedrag">[2]kostenverzamelstaat!$G$30:$G$48</definedName>
    <definedName name="bedragT">[3]data!$F$8:$F$512</definedName>
    <definedName name="bedragTmin1">[3]data!$G$8:$G$512</definedName>
    <definedName name="bedragTmin2">[3]data!$H$8:$H$512</definedName>
    <definedName name="bijzonder_bedrag">'[2]503'!$H$28:$H$51</definedName>
    <definedName name="bijzonder_prjr">'[2]503'!$B$28:$B$51</definedName>
    <definedName name="bijzonder_zorgsub">'[2]503'!$C$28:$C$51</definedName>
    <definedName name="bj">[4]parameters!$B$2</definedName>
    <definedName name="Classificatie">#REF!</definedName>
    <definedName name="consult_bedrag">'[2]506'!$I$34:$I$73</definedName>
    <definedName name="consult_prjr">'[2]506'!$B$34:$B$73</definedName>
    <definedName name="consult_subcat">'[2]506'!$D$34:$D$73</definedName>
    <definedName name="consult_zoekcode">'[2]506'!$A$34:$A$73</definedName>
    <definedName name="consult_zorgcat">'[2]506'!$C$34:$C$73</definedName>
    <definedName name="data_voor_brieven">'[5]brieven aanmaken'!$A$10:$K$192</definedName>
    <definedName name="decl_code_kubus">[3]data!$I$8:$I$512</definedName>
    <definedName name="decl_code_te_rappoprteren">[3]data!$N$8:$N$512</definedName>
    <definedName name="e">[6]Detailoverzicht!$E$9:$H$13</definedName>
    <definedName name="factuurcat">[5]Aanpassingen!$D$51</definedName>
    <definedName name="Geldig_vanaf">[7]Verwijzingen!$S$66:$S$78</definedName>
    <definedName name="jaar_id">[8]Parameters!$C$3</definedName>
    <definedName name="jaar_id2">[9]Parameters!$C$3</definedName>
    <definedName name="jr">[10]Algemeen!$N$3</definedName>
    <definedName name="kolom">[10]Detailoverzicht!$E$15:$H$20</definedName>
    <definedName name="kubus_agb">[5]kubus!$B$16:$B$250</definedName>
    <definedName name="kubus_bedrag">[5]kubus!$E$16:$E$250</definedName>
    <definedName name="kubus_zinlcode">[5]kubus!$D$16:$D$250</definedName>
    <definedName name="kw">[10]Algemeen!$N$4</definedName>
    <definedName name="kwartaal_id">[8]Parameters!$C$2</definedName>
    <definedName name="Maatwerknamen">[7]Verwijzingen!$D$25:$D$30</definedName>
    <definedName name="naw_naam_zorgverzekeraar">[8]NAW_gegevens!$C$7</definedName>
    <definedName name="naw_plaats_zorgverzekeraar">[8]NAW_gegevens!$C$8</definedName>
    <definedName name="naw_uzovi_zorgverzekeraar">[8]NAW_gegevens!$C$6</definedName>
    <definedName name="OBV_612kavel">'[5]OBV en SA'!$BN$11:$BN$900</definedName>
    <definedName name="OBV_agb">'[5]OBV en SA'!$E$11:$E$900</definedName>
    <definedName name="OBV_boeken_als">'[5]OBV en SA'!$P$8</definedName>
    <definedName name="OBV_nog_toe_rekenen">'[5]OBV en SA'!$BM$11:$BM$900</definedName>
    <definedName name="OBVnaSA_545">[5]OBVnaSA!$BD$9:$BD$205</definedName>
    <definedName name="OBVnaSA_610">[5]OBVnaSA!$BE$9:$BE$205</definedName>
    <definedName name="OBVnaSA_611">[5]OBVnaSA!$BF$9:$BF$205</definedName>
    <definedName name="OBVnaSA_612.1">[5]OBVnaSA!$BG$9:$BG$205</definedName>
    <definedName name="OBVnaSA_612.2">[5]OBVnaSA!$BH$9:$BH$205</definedName>
    <definedName name="OBVnaSA_613.1">[5]OBVnaSA!$BC$9:$BC$205</definedName>
    <definedName name="OBVnaSA_615.1">[5]OBVnaSA!$BB$9:$BB$205</definedName>
    <definedName name="OBVnaSA_619">[5]OBVnaSA!$BI$9:$BI$205</definedName>
    <definedName name="OBVnaSA_670">[5]OBVnaSA!$BJ$9:$BJ$205</definedName>
    <definedName name="OBVnaSA_agb">[5]OBVnaSA!$B$4:$B$201</definedName>
    <definedName name="OBVnaSA_agb2">[5]OBVnaSA!$L$9:$L$205</definedName>
    <definedName name="OBVnaSA_bedrag_totaal">[5]OBVnaSA!$BB$6:$BJ$6</definedName>
    <definedName name="OBVnaSA_OBVnaSA">[5]OBVnaSA!$J$4:$J$201</definedName>
    <definedName name="OBVnaSA_OBVvoorSA">[5]OBVnaSA!$H$4:$H$201</definedName>
    <definedName name="OBVnaSA_zinl_totaal">[5]OBVnaSA!$BB$8:$BJ$8</definedName>
    <definedName name="OHI_545">[5]OHI!$D$12:$D$751</definedName>
    <definedName name="OHI_610">[5]OHI!$E$12:$E$751</definedName>
    <definedName name="OHI_611">[5]OHI!$F$12:$F$751</definedName>
    <definedName name="OHI_612.1">[5]OHI!$G$12:$G$751</definedName>
    <definedName name="OHI_612.2">[5]OHI!$H$12:$H$751</definedName>
    <definedName name="OHI_613.1">[5]OHI!$I$12:$I$751</definedName>
    <definedName name="OHI_615.1">[5]OHI!$J$12:$J$751</definedName>
    <definedName name="OHI_619">[5]OHI!$K$12:$K$751</definedName>
    <definedName name="OHI_670">[5]OHI!$L$12:$L$751</definedName>
    <definedName name="OHI_agb">[5]OHI!$B$12:$B$751</definedName>
    <definedName name="OHI_NAW">[5]OHI!$N$12:$Q$751</definedName>
    <definedName name="oude_data_zorgitem">'[3]oude data'!$D$6:$D$501</definedName>
    <definedName name="Periodiciteit">#REF!</definedName>
    <definedName name="prjaar">[5]Boekingsopdracht!$C$7</definedName>
    <definedName name="prjr">[2]kostenverzamelstaat!$B$30:$B$48</definedName>
    <definedName name="prjr_aantal">'[1]530 aantallen'!$B$28:$B$60</definedName>
    <definedName name="q">[6]Detailoverzicht!$E$15:$H$20</definedName>
    <definedName name="raming">'[10]ramingen per workshop'!$B$4:$R$76</definedName>
    <definedName name="SA_612.1">'[5]SA''s'!$G$9:$G$100</definedName>
    <definedName name="SA_613.1">'[5]SA''s'!$E$9:$E$100</definedName>
    <definedName name="SA_615.1">'[5]SA''s'!$F$9:$F$100</definedName>
    <definedName name="SA_agb">'[5]SA''s'!$B$9:$B$100</definedName>
    <definedName name="SA_agbmetSA">'[5]SA''s'!$A$9:$A$100</definedName>
    <definedName name="SA_totaal">'[5]SA''s'!$D$9:$D$100</definedName>
    <definedName name="Status_Contract">[7]Verwijzingen!$S$57:$S$62</definedName>
    <definedName name="tabel">[10]Detailoverzicht!$E$2:$I$6</definedName>
    <definedName name="tabel_aanp_decl_code">[3]!Tabel_aanp_zorgcat[[zorgitem]:[foutnr]]</definedName>
    <definedName name="tabel_agbcode">[5]tabellen!$B$13:$D$632</definedName>
    <definedName name="tabel_agbSA">[5]tabellen!$Y$13:$AA$140</definedName>
    <definedName name="tabel_clustercode_agb">[5]tabellen!$O$13:$O$269</definedName>
    <definedName name="tabel_clustercode_eindjaar">[5]tabellen!$R$13:$R$269</definedName>
    <definedName name="tabel_clustercode_groepscode">[5]tabellen!$N$13:$N$269</definedName>
    <definedName name="tabel_clustercode_ingangsjaar">[5]tabellen!$Q$13:$Q$269</definedName>
    <definedName name="tabel_kavels">[5]kavels!$B$22:$C$139</definedName>
    <definedName name="Tabel_kwartaalverrekening">[7]Verwijzingen!$S$122:$S$126</definedName>
    <definedName name="tabel_naw_gegevens">[5]tabellen!#REF!</definedName>
    <definedName name="tabel_prestatiecode">[5]tabellen!$AC$13:$AD$26</definedName>
    <definedName name="tabel2">[10]Detailoverzicht!$E$9:$H$13</definedName>
    <definedName name="tabellen_OHI_naam">[5]tabellen!$I$13:$J$1498</definedName>
    <definedName name="TPR_IPZGroepcode">[5]TPR!$J$9:$J$1000</definedName>
    <definedName name="TPR_Kavelomschr">[5]TPR!$R$9:$R$1000</definedName>
    <definedName name="TPR_staffel1">[5]TPR!$AM$9:$AM$1000</definedName>
    <definedName name="TPR_staffel2">[5]TPR!$AN$9:$AN$1000</definedName>
    <definedName name="TPR_staffel3">[5]TPR!$AO$9:$AO$1000</definedName>
    <definedName name="TPR_VRZ_staffelbedrag1">[5]TPR!$AJ$9:$AJ$1000</definedName>
    <definedName name="TPR_VRZ_staffelbedrag2">[5]TPR!$AK$9:$AK$1000</definedName>
    <definedName name="TPR_VRZ_staffelbedrag3">[5]TPR!$AL$9:$AL$1000</definedName>
    <definedName name="transform_agb">[5]Transformatiegelden!$BA$6:$BA$14</definedName>
    <definedName name="transform_al_geboekt">[5]Transformatiegelden!$BB$6:$BB$14</definedName>
    <definedName name="transform_totaal">[5]Transformatiegelden!$AF$6:$AF$14</definedName>
    <definedName name="verversdatum">[2]voorblad!$B$2</definedName>
    <definedName name="w">[6]Algemeen!$N$4</definedName>
    <definedName name="wrn.Alles." hidden="1">{"ST 210",#N/A,TRUE,"WTV Staten";"ST 220",#N/A,TRUE,"WTV Staten";"ST 222 Links",#N/A,TRUE,"WTV Staten";"ST 222 Rechts",#N/A,TRUE,"WTV Staten";"ST vervolg 222 Links",#N/A,TRUE,"WTV Staten";"ST vervolg 222 Rechts",#N/A,TRUE,"WTV Staten";"ST 400 tekst",#N/A,TRUE,"WTV Staten";"ST vervolg 400 Links",#N/A,TRUE,"WTV Staten";"ST vervolg 400 Rechts",#N/A,TRUE,"WTV Staten";"ST vervolg 400 deel 2 Links",#N/A,TRUE,"WTV Staten";"ST vervolg 400 deel 2 Rechts",#N/A,TRUE,"WTV Staten";"ST 500 Links",#N/A,TRUE,"WTV Staten";"ST 500 Rechts",#N/A,TRUE,"WTV Staten";"ST vervolg 500 Links",#N/A,TRUE,"WTV Staten";"ST vervolg 500 Rechts",#N/A,TRUE,"WTV Staten";"ST 300",#N/A,TRUE,"WTV Staten";"ST 420 geld Links",#N/A,TRUE,"WTV Staten";"ST 420 geld Rechts",#N/A,TRUE,"WTV Staten";"ST 420 beleggingsverz. Links",#N/A,TRUE,"WTV Staten";"ST 420 beleggingsverz. Rechts",#N/A,TRUE,"WTV Staten"}</definedName>
    <definedName name="wrn.RSK." hidden="1">{"RSK lijf US",#N/A,FALSE,"Lijf US";"RSK lijf US",#N/A,FALSE,"Lijf gulden";"RSK lijf US",#N/A,FALSE,"Lijf AUS";"RSK lijf US",#N/A,FALSE,"Coll gulden";"RSK lijf US",#N/A,FALSE,"Kap gulden";"RSK lijf US",#N/A,FALSE,"Kap US";"RSK lijf US",#N/A,FALSE,"Kap AUS";"RSK lijf US",#N/A,FALSE,"Totaal"}</definedName>
    <definedName name="wrn.RSK._.concern." hidden="1">{"RSK concern",#N/A,FALSE,"Lijf gulden";"RSK concern",#N/A,FALSE,"Lijf US";"RSK concern",#N/A,FALSE,"Lijf AUS";"RSK concern",#N/A,FALSE,"Coll gulden";"RSK concern",#N/A,FALSE,"Kap gulden";"RSK concern",#N/A,FALSE,"Kap US";"RSK concern",#N/A,FALSE,"Kap AUS";"RSK concern",#N/A,FALSE,"Totaal"}</definedName>
    <definedName name="wrn.ST._.210." hidden="1">{"ST 210",#N/A,FALSE,"WTV Staten"}</definedName>
    <definedName name="wrn.ST._.220." hidden="1">{"ST 220",#N/A,FALSE,"WTV Staten"}</definedName>
    <definedName name="wrn.ST._.222." hidden="1">{"ST 222 Links",#N/A,FALSE,"WTV Staten";"ST 222 Rechts",#N/A,FALSE,"WTV Staten";"ST vervolg 222 Links",#N/A,FALSE,"WTV Staten";"ST vervolg 222 Rechts",#N/A,FALSE,"WTV Staten"}</definedName>
    <definedName name="wrn.ST._.300." hidden="1">{"ST 300",#N/A,FALSE,"WTV Staten"}</definedName>
    <definedName name="wrn.ST._.400." hidden="1">{"ST vervolg 400 Links",#N/A,FALSE,"WTV Staten";"ST vervolg 400 Rechts",#N/A,FALSE,"WTV Staten";"ST vervolg 400 deel 2 Links",#N/A,FALSE,"WTV Staten";"ST vervolg 400 deel 2 Rechts",#N/A,FALSE,"WTV Staten"}</definedName>
    <definedName name="wrn.ST._.420." hidden="1">{"ST 420 geld Links",#N/A,FALSE,"WTV Staten";"ST 420 geld Rechts",#N/A,FALSE,"WTV Staten";"ST 420 beleggingsverz. Links",#N/A,FALSE,"WTV Staten";"ST 420 beleggingsverz. Rechts",#N/A,FALSE,"WTV Staten"}</definedName>
    <definedName name="wrn.ST._.500." hidden="1">{"ST 500 Links",#N/A,FALSE,"WTV Staten";"ST 500 Rechts",#N/A,FALSE,"WTV Staten";"ST vervolg 500 Links",#N/A,FALSE,"WTV Staten";"ST vervolg 500 Rechts",#N/A,FALSE,"WTV Staten"}</definedName>
    <definedName name="zinlcode">[2]kostenverzamelstaat!$C$30:$C$48</definedName>
    <definedName name="zorgcat">'[1]530'!$C$33:$C$65</definedName>
    <definedName name="zorgcat_aantal">'[1]530 aantallen'!$C$28:$C$60</definedName>
    <definedName name="zorgcategorie">[3]data!$L$8:$L$512</definedName>
    <definedName name="zorgitem_kubus">[3]data!$J$8:$J$512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  <c r="E44" i="2"/>
  <c r="E43" i="2"/>
  <c r="E42" i="2"/>
  <c r="E41" i="2"/>
  <c r="B45" i="2" l="1"/>
  <c r="B30" i="2"/>
  <c r="B31" i="2" s="1"/>
  <c r="B33" i="2" s="1"/>
  <c r="E18" i="2"/>
  <c r="C18" i="2"/>
  <c r="E17" i="2"/>
  <c r="E16" i="2"/>
  <c r="C16" i="2"/>
  <c r="E15" i="2"/>
  <c r="B20" i="2" s="1"/>
  <c r="B24" i="2" s="1"/>
  <c r="C15" i="2"/>
  <c r="B10" i="2"/>
  <c r="B32" i="2" l="1"/>
  <c r="B37" i="2" s="1"/>
</calcChain>
</file>

<file path=xl/sharedStrings.xml><?xml version="1.0" encoding="utf-8"?>
<sst xmlns="http://schemas.openxmlformats.org/spreadsheetml/2006/main" count="38" uniqueCount="33">
  <si>
    <t>VUL DE GELE VELDEN IN</t>
  </si>
  <si>
    <t>Ja</t>
  </si>
  <si>
    <t xml:space="preserve">Totaal aantal patiënten </t>
  </si>
  <si>
    <t>POH-GGZ 2025</t>
  </si>
  <si>
    <t>Maximaal te vergoeden aantal uur inzet</t>
  </si>
  <si>
    <r>
      <t xml:space="preserve">De NZa-beleidsregel rekent voor de POH-GGZ met maximaal </t>
    </r>
    <r>
      <rPr>
        <i/>
        <sz val="11"/>
        <color rgb="FFFF0000"/>
        <rFont val="Aptos Narrow"/>
        <family val="2"/>
        <scheme val="minor"/>
      </rPr>
      <t>16 uur</t>
    </r>
    <r>
      <rPr>
        <i/>
        <sz val="11"/>
        <color theme="1"/>
        <rFont val="Aptos Narrow"/>
        <family val="2"/>
        <scheme val="minor"/>
      </rPr>
      <t xml:space="preserve"> per 2.350 patiënten.</t>
    </r>
  </si>
  <si>
    <t>Aantal uur daadwerkelijke POH-GGZ inzet per week voor volwassenen</t>
  </si>
  <si>
    <t>Kwartaaltarief POH-GGZ voor uren inzet</t>
  </si>
  <si>
    <r>
      <t xml:space="preserve">Hierbij worden eventuele bedragen voor beslisondersteunend instrument, e-mental health en/of overige afspraken nog opgeteld. Het resulterende totaalbedrag wordt verdeeld over codes 11201 en 31343. Hierbij wordt het bedrag tot </t>
    </r>
    <r>
      <rPr>
        <b/>
        <i/>
        <sz val="11"/>
        <color theme="1"/>
        <rFont val="Aptos Narrow"/>
        <family val="2"/>
        <scheme val="minor"/>
      </rPr>
      <t>€5,15</t>
    </r>
    <r>
      <rPr>
        <i/>
        <sz val="11"/>
        <color theme="1"/>
        <rFont val="Aptos Narrow"/>
        <family val="2"/>
        <scheme val="minor"/>
      </rPr>
      <t xml:space="preserve"> op code 11201 geplaatst, en een eventueel meerbedrag op code 31343. </t>
    </r>
  </si>
  <si>
    <t>POH-S 2025</t>
  </si>
  <si>
    <t>Aantal patiënten per chronische groep</t>
  </si>
  <si>
    <t>Neemt u voor deze keten deel aan Ketenzorg NU of Mediis?</t>
  </si>
  <si>
    <t>DM2</t>
  </si>
  <si>
    <t>Nee</t>
  </si>
  <si>
    <t>CVRM</t>
  </si>
  <si>
    <t>COPD</t>
  </si>
  <si>
    <t>Astma</t>
  </si>
  <si>
    <t>Aantal uur daadwerkelijke POH-S inzet per week</t>
  </si>
  <si>
    <t>Kwartaaltarief POH-S op code 31080</t>
  </si>
  <si>
    <t>POH-ouderen 2025</t>
  </si>
  <si>
    <t>Aantal 75-plussers</t>
  </si>
  <si>
    <t>Percentage 75-plussers</t>
  </si>
  <si>
    <t>Normuren</t>
  </si>
  <si>
    <t>Maximaal te vergoeden uur per 2.095 patiënten</t>
  </si>
  <si>
    <t>Normtarief</t>
  </si>
  <si>
    <t>Maximaal te vergoeden jaartarief</t>
  </si>
  <si>
    <t>Aantal uur daadwerkelijke POH-ouderen inzet per week</t>
  </si>
  <si>
    <t>Kwartaaltarief POH-ouderen op code 31060</t>
  </si>
  <si>
    <t>Service &amp; Bereikbaarheid 2025</t>
  </si>
  <si>
    <t>Aantal uur ochtend-/avondspreekuur</t>
  </si>
  <si>
    <t>Digitaal afspraken maken en digitaal herhaalrecepten aanvragen</t>
  </si>
  <si>
    <t>E-consult en beeldbelconsult</t>
  </si>
  <si>
    <t>Kwartaaltarief service &amp; bereikbaarheid op code 30121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</si>
</sst>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.000_ ;_ * \-#,##0.000_ ;_ * &quot;-&quot;??_ ;_ @_ "/>
    <numFmt numFmtId="165" formatCode="_ &quot;€&quot;\ * #,##0.0000_ ;_ &quot;€&quot;\ * \-#,##0.0000_ ;_ &quot;€&quot;\ * &quot;-&quot;??_ ;_ @_ "/>
    <numFmt numFmtId="166" formatCode="0.0%"/>
    <numFmt numFmtId="167" formatCode="_ * #,##0.0000_ ;_ * \-#,##0.0000_ ;_ * &quot;-&quot;??_ ;_ @_ 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color theme="0" tint="-4.9989318521683403E-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5" fillId="2" borderId="0" xfId="0" applyFont="1" applyFill="1"/>
    <xf numFmtId="0" fontId="0" fillId="2" borderId="0" xfId="0" applyFill="1"/>
    <xf numFmtId="0" fontId="4" fillId="2" borderId="0" xfId="0" applyFont="1" applyFill="1"/>
    <xf numFmtId="0" fontId="3" fillId="3" borderId="1" xfId="0" applyFont="1" applyFill="1" applyBorder="1" applyAlignment="1">
      <alignment wrapText="1"/>
    </xf>
    <xf numFmtId="0" fontId="3" fillId="4" borderId="2" xfId="0" applyFont="1" applyFill="1" applyBorder="1" applyProtection="1">
      <protection locked="0"/>
    </xf>
    <xf numFmtId="0" fontId="6" fillId="2" borderId="0" xfId="0" applyFont="1" applyFill="1"/>
    <xf numFmtId="0" fontId="3" fillId="3" borderId="3" xfId="0" applyFont="1" applyFill="1" applyBorder="1"/>
    <xf numFmtId="0" fontId="0" fillId="3" borderId="4" xfId="0" applyFill="1" applyBorder="1"/>
    <xf numFmtId="0" fontId="0" fillId="3" borderId="5" xfId="0" applyFill="1" applyBorder="1"/>
    <xf numFmtId="0" fontId="3" fillId="3" borderId="6" xfId="0" applyFont="1" applyFill="1" applyBorder="1"/>
    <xf numFmtId="0" fontId="0" fillId="3" borderId="0" xfId="0" applyFill="1"/>
    <xf numFmtId="0" fontId="0" fillId="3" borderId="7" xfId="0" applyFill="1" applyBorder="1"/>
    <xf numFmtId="0" fontId="0" fillId="3" borderId="6" xfId="0" applyFill="1" applyBorder="1" applyAlignment="1">
      <alignment horizontal="left"/>
    </xf>
    <xf numFmtId="2" fontId="0" fillId="3" borderId="8" xfId="0" applyNumberFormat="1" applyFill="1" applyBorder="1"/>
    <xf numFmtId="2" fontId="0" fillId="3" borderId="0" xfId="0" applyNumberFormat="1" applyFill="1"/>
    <xf numFmtId="0" fontId="0" fillId="3" borderId="6" xfId="0" applyFill="1" applyBorder="1" applyAlignment="1">
      <alignment wrapText="1"/>
    </xf>
    <xf numFmtId="0" fontId="0" fillId="4" borderId="8" xfId="0" applyFill="1" applyBorder="1" applyProtection="1">
      <protection locked="0"/>
    </xf>
    <xf numFmtId="0" fontId="6" fillId="3" borderId="6" xfId="0" applyFont="1" applyFill="1" applyBorder="1"/>
    <xf numFmtId="0" fontId="0" fillId="3" borderId="9" xfId="0" applyFill="1" applyBorder="1" applyAlignment="1">
      <alignment wrapText="1"/>
    </xf>
    <xf numFmtId="44" fontId="0" fillId="5" borderId="10" xfId="2" applyFont="1" applyFill="1" applyBorder="1" applyProtection="1"/>
    <xf numFmtId="164" fontId="0" fillId="3" borderId="11" xfId="1" applyNumberFormat="1" applyFont="1" applyFill="1" applyBorder="1" applyProtection="1"/>
    <xf numFmtId="0" fontId="0" fillId="3" borderId="6" xfId="0" applyFill="1" applyBorder="1"/>
    <xf numFmtId="0" fontId="0" fillId="3" borderId="6" xfId="0" applyFill="1" applyBorder="1" applyAlignment="1">
      <alignment horizontal="right"/>
    </xf>
    <xf numFmtId="0" fontId="2" fillId="3" borderId="0" xfId="0" applyFont="1" applyFill="1"/>
    <xf numFmtId="0" fontId="10" fillId="3" borderId="7" xfId="0" applyFont="1" applyFill="1" applyBorder="1"/>
    <xf numFmtId="0" fontId="0" fillId="3" borderId="9" xfId="0" applyFill="1" applyBorder="1"/>
    <xf numFmtId="10" fontId="0" fillId="3" borderId="8" xfId="3" applyNumberFormat="1" applyFont="1" applyFill="1" applyBorder="1" applyProtection="1"/>
    <xf numFmtId="0" fontId="0" fillId="3" borderId="8" xfId="0" applyFill="1" applyBorder="1"/>
    <xf numFmtId="0" fontId="7" fillId="3" borderId="0" xfId="0" applyFont="1" applyFill="1"/>
    <xf numFmtId="2" fontId="0" fillId="2" borderId="0" xfId="0" applyNumberFormat="1" applyFill="1"/>
    <xf numFmtId="44" fontId="0" fillId="3" borderId="8" xfId="2" applyFont="1" applyFill="1" applyBorder="1" applyProtection="1"/>
    <xf numFmtId="166" fontId="0" fillId="3" borderId="0" xfId="3" applyNumberFormat="1" applyFont="1" applyFill="1"/>
    <xf numFmtId="9" fontId="0" fillId="3" borderId="0" xfId="3" applyFont="1" applyFill="1"/>
    <xf numFmtId="44" fontId="0" fillId="3" borderId="0" xfId="0" applyNumberFormat="1" applyFill="1"/>
    <xf numFmtId="166" fontId="0" fillId="3" borderId="11" xfId="3" applyNumberFormat="1" applyFont="1" applyFill="1" applyBorder="1"/>
    <xf numFmtId="10" fontId="0" fillId="3" borderId="11" xfId="3" applyNumberFormat="1" applyFont="1" applyFill="1" applyBorder="1"/>
    <xf numFmtId="44" fontId="0" fillId="3" borderId="12" xfId="0" applyNumberFormat="1" applyFill="1" applyBorder="1"/>
    <xf numFmtId="44" fontId="0" fillId="2" borderId="0" xfId="0" applyNumberFormat="1" applyFill="1"/>
    <xf numFmtId="0" fontId="0" fillId="3" borderId="11" xfId="0" applyFill="1" applyBorder="1"/>
    <xf numFmtId="0" fontId="0" fillId="3" borderId="12" xfId="0" applyFill="1" applyBorder="1"/>
    <xf numFmtId="167" fontId="0" fillId="3" borderId="11" xfId="1" applyNumberFormat="1" applyFont="1" applyFill="1" applyBorder="1" applyProtection="1"/>
    <xf numFmtId="0" fontId="7" fillId="3" borderId="0" xfId="0" applyFont="1" applyFill="1" applyAlignment="1">
      <alignment horizontal="left" wrapText="1"/>
    </xf>
    <xf numFmtId="0" fontId="7" fillId="3" borderId="7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12" xfId="0" applyFont="1" applyFill="1" applyBorder="1" applyAlignment="1">
      <alignment horizontal="left" wrapText="1"/>
    </xf>
    <xf numFmtId="165" fontId="7" fillId="3" borderId="11" xfId="0" applyNumberFormat="1" applyFont="1" applyFill="1" applyBorder="1" applyAlignment="1">
      <alignment horizontal="left" wrapText="1"/>
    </xf>
    <xf numFmtId="165" fontId="7" fillId="3" borderId="12" xfId="0" applyNumberFormat="1" applyFont="1" applyFill="1" applyBorder="1" applyAlignment="1">
      <alignment horizontal="left" wrapText="1"/>
    </xf>
  </cellXfs>
  <cellStyles count="4">
    <cellStyle name="Komma" xfId="1" builtinId="3"/>
    <cellStyle name="Procent" xfId="3" builtinId="5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zorgenzekerheid.sharepoint.com/Control/Planning%20en%20Control/210%20Staten%20en%20Specials%20ZVW/211%20Kwartaalstaat%20ZVW/2020/2020%20Q3/Bronnen/Rub%2003/Rubriek%2003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zorgenzekerheid.sharepoint.com/Control/Planning%20en%20Control/1%20ZORGVERZEKERAAR/Schadeschattingen/2014/2014%20Q4/Workshopverslag%20schaderaming%202014%20Q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zorgenzekerheid.sharepoint.com/Zorg/Zorgteam%20Cure/Huisartsen/Beleidsmedewerker/Verantwoordingsinformatie/2020/Q3/Rubriek%20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zorgenzekerheid.sharepoint.com/sites/TeamFCR/Gedeelde%20documenten/General/210%20Staten%20en%20Specials%20ZVW/211%20Kwartaalstaat%20ZVW/Kwartaalstaten%20ZVW%202022/2022%20Q3/Bronnen/Rubr%2001/Rubriek%2001%202022-Q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zorgenzekerheid.sharepoint.com/Control/Planning%20en%20Control/110%20Verslaglegging%20en%20verantwoording/111%20IR/2020/2020%20Q2/Integrale%20Rapportage%202020%20Q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zorgenzekerheid.sharepoint.com/sites/WerkgroepBulkboekingen/Gedeelde%20documenten/OBV%20en%20SA%20en%20Overig/06.%20MSZ/MSZ%202019/OBV%20MSZ%202019/DOBV%20MSZ%202019%20def%202022-05-10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zorgenzekerheid.sharepoint.com/Zorg/Zorgteam%20Cure/Huisartsen/Beleidsmedewerker/Schadelast/Workshop/2019/2019-Q1/Workshopverslag%20schaderaming%202016%20Q4%20-%20obv%20format%20Q3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orgenzekerheid.local\dfsroot\Werkgroepen\Contractbeheer%20Zorgaanbieders\Huisartsen\2018\Huisartsen%202018%20-%20actuele%20stand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penText\DM\Local\POVOOPEN-%232020021993-v5-Voorstel_Corona_aanpassingen_in_Kwartaal-_en_jaarstaten_ZVW_2020_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zorgenzekerheid.sharepoint.com/Control/Planning%20en%20Control/210%20Staten%20en%20Specials%20ZVW/211%20Kwartaalstaat%20ZVW/2020/2020%20Q2/beveiligd-format-kwartaalstaat-zvw-2020-2kwversie-c%20(zonder%20macr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orblad"/>
      <sheetName val="Rapportage 2020"/>
      <sheetName val="530"/>
      <sheetName val="530 aantallen"/>
      <sheetName val="Hulpbladen-&gt;"/>
      <sheetName val="CFT"/>
      <sheetName val="CB Bijdrage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gemeen"/>
      <sheetName val="hfst 1"/>
      <sheetName val="hfst 2"/>
      <sheetName val="hfst 3"/>
      <sheetName val="hfst 4"/>
      <sheetName val="hfst 5"/>
      <sheetName val="hfst 6"/>
      <sheetName val="hfst 7"/>
      <sheetName val="hfst 8"/>
      <sheetName val="hfst 9"/>
      <sheetName val="hfst 10"/>
      <sheetName val="hfst 11"/>
      <sheetName val="hfst 12"/>
      <sheetName val="Eigen risico"/>
      <sheetName val="Totaaloverzicht"/>
      <sheetName val="AV THK"/>
      <sheetName val="AV Therapieen"/>
      <sheetName val="Detailoverzicht"/>
      <sheetName val="ramingen per workshop"/>
      <sheetName val="NL en ZZ 2010,2011 en 2012"/>
      <sheetName val="Premieadvies FA"/>
      <sheetName val="T+3 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orblad"/>
      <sheetName val="Rapportage 2020"/>
      <sheetName val="kostenverzamelstaat"/>
      <sheetName val="503"/>
      <sheetName val="506"/>
      <sheetName val="507"/>
      <sheetName val="510"/>
      <sheetName val="515"/>
      <sheetName val="516"/>
      <sheetName val="Hulpbladen-&gt;"/>
      <sheetName val="CFT"/>
      <sheetName val="creditering oude jr"/>
      <sheetName val="posten niet in kubus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es en checklist"/>
      <sheetName val="Kostenverzamelstaat"/>
      <sheetName val="spec info C"/>
      <sheetName val="contractinfo"/>
      <sheetName val="data"/>
      <sheetName val="aanpassingen"/>
      <sheetName val="oude data"/>
      <sheetName val="Blad1"/>
      <sheetName val="Rubriek 01 2022-Q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controle"/>
      <sheetName val="checklist"/>
      <sheetName val="vjp"/>
      <sheetName val="input SFCR"/>
      <sheetName val="nagekomen"/>
      <sheetName val="input SKV"/>
      <sheetName val="workshopverslag"/>
      <sheetName val="CFT &amp; corr."/>
      <sheetName val="kubus&amp;dir bk"/>
      <sheetName val="T-2"/>
      <sheetName val="T-1"/>
      <sheetName val="T"/>
      <sheetName val="parameters"/>
      <sheetName val="AFAS"/>
      <sheetName val="saldivj"/>
      <sheetName val="saldiBAL"/>
      <sheetName val="saldiWV"/>
      <sheetName val="inleen per kstpl"/>
      <sheetName val="Voorblad_kw"/>
      <sheetName val="treasury"/>
      <sheetName val="Voorblad_rvc"/>
      <sheetName val="samenvatting"/>
      <sheetName val="Kerncijfers"/>
      <sheetName val="tabellen"/>
      <sheetName val="beheerskst"/>
      <sheetName val="prognose behkst"/>
      <sheetName val="Cjr_Voorblad"/>
      <sheetName val="Cjr_inleiding"/>
      <sheetName val="C_Voorblad"/>
      <sheetName val="C_BAL"/>
      <sheetName val="C_WV"/>
      <sheetName val="C_kasstroom"/>
      <sheetName val="C_grondslagen"/>
      <sheetName val="C_toelBAL"/>
      <sheetName val="C_toelWV"/>
      <sheetName val="Voorblad"/>
      <sheetName val="Balans"/>
      <sheetName val="V&amp;W"/>
      <sheetName val="toel.bal ev"/>
      <sheetName val="toel.vw ev"/>
      <sheetName val="C_overige_toel+geg"/>
      <sheetName val="kasstroom"/>
      <sheetName val="toel.bal"/>
      <sheetName val="toel.vw"/>
      <sheetName val="spec beleggingen"/>
      <sheetName val="ZVW"/>
      <sheetName val="ZVW budgetresultaat"/>
      <sheetName val="AV"/>
      <sheetName val="St-Wlz inleiding"/>
      <sheetName val="St-Wlz verslag RvB"/>
      <sheetName val="St-Wlz voorblad"/>
      <sheetName val="St-Wlz Balans"/>
      <sheetName val="St-Wlz WV"/>
      <sheetName val="St-Wlz kasstroom"/>
      <sheetName val="St-wlz grondslagen"/>
      <sheetName val="St-Wlz toel bal"/>
      <sheetName val="St-Wlz toel WV"/>
      <sheetName val="St-inleiding"/>
      <sheetName val="St-verslag RvB"/>
      <sheetName val="St-Voorblad"/>
      <sheetName val="St-Balans"/>
      <sheetName val="St-WV"/>
      <sheetName val="St-kasstroom"/>
      <sheetName val="St-grondslagen"/>
      <sheetName val="St-toel.bal"/>
      <sheetName val="St-toel VW"/>
      <sheetName val="ZIN"/>
      <sheetName val="sjabloon website"/>
      <sheetName val="structuur"/>
      <sheetName val="jaarbericht balans"/>
      <sheetName val="jaarbericht resultaat"/>
      <sheetName val="jaarbericht kerncijfers"/>
      <sheetName val="Alg toel"/>
      <sheetName val="ein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UC"/>
      <sheetName val="Controles"/>
      <sheetName val="Boekingsopdracht"/>
      <sheetName val="kubus"/>
      <sheetName val="Aanpassingen"/>
      <sheetName val="brieven aanmaken"/>
      <sheetName val="brief"/>
      <sheetName val="brief TG"/>
      <sheetName val="aangemaakte brieven"/>
      <sheetName val="TOTAAL"/>
      <sheetName val="OBVnaSA"/>
      <sheetName val="KPV"/>
      <sheetName val="Blad1"/>
      <sheetName val="Transformatiegelden"/>
      <sheetName val="OBV en SA"/>
      <sheetName val="TPR"/>
      <sheetName val="OHI"/>
      <sheetName val="SA's"/>
      <sheetName val="werkinstructie"/>
      <sheetName val="tabellen"/>
      <sheetName val="kavels"/>
      <sheetName val="uitz."/>
    </sheetNames>
    <sheetDataSet>
      <sheetData sheetId="0"/>
      <sheetData sheetId="1" refreshError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gemeen"/>
      <sheetName val="Dashboard"/>
      <sheetName val="hfst 1"/>
      <sheetName val="hfst 2"/>
      <sheetName val="hfst 3"/>
      <sheetName val="hfst 4"/>
      <sheetName val="hfst 5"/>
      <sheetName val="hfst 6"/>
      <sheetName val="hfst 7"/>
      <sheetName val="hfst 8"/>
      <sheetName val="hfst 9"/>
      <sheetName val="hfst 10"/>
      <sheetName val="hfst 11"/>
      <sheetName val="hfst 12"/>
      <sheetName val="hfst 13"/>
      <sheetName val="Eigen risico"/>
      <sheetName val="Totaaloverzicht"/>
      <sheetName val="Detailoverzicht"/>
      <sheetName val="Mondzorg AV ontw"/>
      <sheetName val="Para AV ontw"/>
      <sheetName val="ramingen per workshop"/>
      <sheetName val="berekening premieadvies ster"/>
      <sheetName val="T+3 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efberekening"/>
      <sheetName val="Praktijkkenmerken"/>
      <sheetName val="Berekening tarieven"/>
      <sheetName val="Volgformat ketenzorg"/>
      <sheetName val="Verwijzingen"/>
      <sheetName val="uitleg"/>
      <sheetName val="script vecozobestand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ofdmenu"/>
      <sheetName val="Toelichting"/>
      <sheetName val="Voorblad"/>
      <sheetName val="Mededelingen"/>
      <sheetName val="NAW_gegevens"/>
      <sheetName val="time table"/>
      <sheetName val="Blad2"/>
      <sheetName val="Kostenverzamelstaat 2019 &amp; 2018"/>
      <sheetName val="Kostenverzamelstaat 2020"/>
      <sheetName val="Specifieke informatie A"/>
      <sheetName val="Specifieke informatie C"/>
      <sheetName val="Contractinformatie"/>
      <sheetName val="Wanbetalers"/>
      <sheetName val="Controleoverzicht"/>
      <sheetName val="Parameters"/>
      <sheetName val="Blad1"/>
      <sheetName val="POVOOPEN-#2020021993-v5-Voors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ofdmenu"/>
      <sheetName val="Toelichting"/>
      <sheetName val="Voorblad"/>
      <sheetName val="Mededelingen"/>
      <sheetName val="NAW_gegevens"/>
      <sheetName val="Kostenverzamelstaat-2020"/>
      <sheetName val="Kostenverzamelstaat"/>
      <sheetName val="Specifieke informatie A"/>
      <sheetName val="Specifieke informatie C"/>
      <sheetName val="Contractinformatie"/>
      <sheetName val="Wanbetalers"/>
      <sheetName val="Controleoverzicht"/>
      <sheetName val="Blad1"/>
      <sheetName val="Paramet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93224-E6A3-4B8D-B8C8-01B62EC6B49B}">
  <dimension ref="A1:I45"/>
  <sheetViews>
    <sheetView tabSelected="1" workbookViewId="0">
      <selection activeCell="B3" sqref="B3"/>
    </sheetView>
  </sheetViews>
  <sheetFormatPr defaultColWidth="8.7265625" defaultRowHeight="14.5" x14ac:dyDescent="0.35"/>
  <cols>
    <col min="1" max="1" width="58.54296875" style="2" bestFit="1" customWidth="1"/>
    <col min="2" max="2" width="21.453125" style="2" customWidth="1"/>
    <col min="3" max="3" width="17.7265625" style="2" customWidth="1"/>
    <col min="4" max="4" width="9.453125" style="2" customWidth="1"/>
    <col min="5" max="5" width="82.54296875" style="2" customWidth="1"/>
    <col min="6" max="8" width="8.7265625" style="2"/>
    <col min="9" max="9" width="9.54296875" style="2" bestFit="1" customWidth="1"/>
    <col min="10" max="16384" width="8.7265625" style="2"/>
  </cols>
  <sheetData>
    <row r="1" spans="1:7" ht="21.5" thickBot="1" x14ac:dyDescent="0.55000000000000004">
      <c r="A1" s="1" t="s">
        <v>0</v>
      </c>
      <c r="E1"/>
      <c r="G1" s="3" t="s">
        <v>1</v>
      </c>
    </row>
    <row r="2" spans="1:7" ht="15" thickBot="1" x14ac:dyDescent="0.4">
      <c r="A2" s="4" t="s">
        <v>2</v>
      </c>
      <c r="B2" s="5">
        <v>2350</v>
      </c>
    </row>
    <row r="3" spans="1:7" ht="15" thickBot="1" x14ac:dyDescent="0.4">
      <c r="A3" s="6"/>
    </row>
    <row r="4" spans="1:7" x14ac:dyDescent="0.35">
      <c r="A4" s="7" t="s">
        <v>3</v>
      </c>
      <c r="B4" s="8"/>
      <c r="C4" s="8"/>
      <c r="D4" s="8"/>
      <c r="E4" s="9"/>
    </row>
    <row r="5" spans="1:7" x14ac:dyDescent="0.35">
      <c r="A5" s="10"/>
      <c r="B5" s="11"/>
      <c r="C5" s="11"/>
      <c r="D5" s="11"/>
      <c r="E5" s="12"/>
    </row>
    <row r="6" spans="1:7" x14ac:dyDescent="0.35">
      <c r="A6" s="13" t="s">
        <v>4</v>
      </c>
      <c r="B6" s="14">
        <f>B2/2350*16</f>
        <v>16</v>
      </c>
      <c r="C6" s="15"/>
      <c r="D6" s="42" t="s">
        <v>5</v>
      </c>
      <c r="E6" s="43"/>
    </row>
    <row r="7" spans="1:7" x14ac:dyDescent="0.35">
      <c r="A7" s="10"/>
      <c r="B7" s="11"/>
      <c r="C7" s="11"/>
      <c r="D7" s="11"/>
      <c r="E7" s="12"/>
    </row>
    <row r="8" spans="1:7" x14ac:dyDescent="0.35">
      <c r="A8" s="16" t="s">
        <v>6</v>
      </c>
      <c r="B8" s="17"/>
      <c r="C8" s="11"/>
      <c r="D8" s="11"/>
      <c r="E8" s="12"/>
    </row>
    <row r="9" spans="1:7" x14ac:dyDescent="0.35">
      <c r="A9" s="18"/>
      <c r="B9" s="11"/>
      <c r="C9" s="11"/>
      <c r="D9" s="11"/>
      <c r="E9" s="12"/>
    </row>
    <row r="10" spans="1:7" ht="43.9" customHeight="1" thickBot="1" x14ac:dyDescent="0.4">
      <c r="A10" s="19" t="s">
        <v>7</v>
      </c>
      <c r="B10" s="20">
        <f>MIN(B8/B6*5.15, 5.15)</f>
        <v>0</v>
      </c>
      <c r="C10" s="21"/>
      <c r="D10" s="44" t="s">
        <v>8</v>
      </c>
      <c r="E10" s="45"/>
    </row>
    <row r="11" spans="1:7" ht="15" thickBot="1" x14ac:dyDescent="0.4"/>
    <row r="12" spans="1:7" x14ac:dyDescent="0.35">
      <c r="A12" s="7" t="s">
        <v>9</v>
      </c>
      <c r="B12" s="8"/>
      <c r="C12" s="8"/>
      <c r="D12" s="8"/>
      <c r="E12" s="9"/>
    </row>
    <row r="13" spans="1:7" x14ac:dyDescent="0.35">
      <c r="A13" s="22"/>
      <c r="B13" s="11"/>
      <c r="C13" s="11"/>
      <c r="D13" s="11"/>
      <c r="E13" s="12"/>
    </row>
    <row r="14" spans="1:7" x14ac:dyDescent="0.35">
      <c r="A14" s="16" t="s">
        <v>10</v>
      </c>
      <c r="B14" s="11"/>
      <c r="C14" s="11"/>
      <c r="D14" s="11" t="s">
        <v>11</v>
      </c>
      <c r="E14" s="12"/>
    </row>
    <row r="15" spans="1:7" x14ac:dyDescent="0.35">
      <c r="A15" s="23" t="s">
        <v>12</v>
      </c>
      <c r="B15" s="17"/>
      <c r="C15" s="24" t="str">
        <f>IF(B15&gt;(0.1*$B$2),"Hoger dan verwacht","")</f>
        <v/>
      </c>
      <c r="D15" s="17" t="s">
        <v>13</v>
      </c>
      <c r="E15" s="25">
        <f>IF(D15="Nee", B15*1.8, 0)</f>
        <v>0</v>
      </c>
    </row>
    <row r="16" spans="1:7" x14ac:dyDescent="0.35">
      <c r="A16" s="23" t="s">
        <v>14</v>
      </c>
      <c r="B16" s="17"/>
      <c r="C16" s="24" t="str">
        <f>IF(B16&gt;(0.3*$B$2),"Hoger dan verwacht","")</f>
        <v/>
      </c>
      <c r="D16" s="17" t="s">
        <v>13</v>
      </c>
      <c r="E16" s="25">
        <f>IF(D16="Nee",B16*1.2,0)</f>
        <v>0</v>
      </c>
    </row>
    <row r="17" spans="1:9" x14ac:dyDescent="0.35">
      <c r="A17" s="23" t="s">
        <v>15</v>
      </c>
      <c r="B17" s="17"/>
      <c r="C17" s="24"/>
      <c r="D17" s="17" t="s">
        <v>13</v>
      </c>
      <c r="E17" s="25">
        <f>IF(D17="Nee",B17*1.2,0)</f>
        <v>0</v>
      </c>
    </row>
    <row r="18" spans="1:9" x14ac:dyDescent="0.35">
      <c r="A18" s="23" t="s">
        <v>16</v>
      </c>
      <c r="B18" s="17"/>
      <c r="C18" s="24" t="str">
        <f>IF(B18&gt;(0.05*$B$2),"Hoger dan verwacht","")</f>
        <v/>
      </c>
      <c r="D18" s="17" t="s">
        <v>13</v>
      </c>
      <c r="E18" s="25">
        <f>IF(D18="Nee",B18*1,0)</f>
        <v>0</v>
      </c>
    </row>
    <row r="19" spans="1:9" x14ac:dyDescent="0.35">
      <c r="A19" s="22"/>
      <c r="B19" s="11"/>
      <c r="C19" s="11"/>
      <c r="D19" s="11"/>
      <c r="E19" s="12"/>
    </row>
    <row r="20" spans="1:9" x14ac:dyDescent="0.35">
      <c r="A20" s="13" t="s">
        <v>4</v>
      </c>
      <c r="B20" s="14">
        <f>(B2*0.12 + E15 + E16 + E17 + E18) / 46</f>
        <v>6.1304347826086953</v>
      </c>
      <c r="C20" s="15"/>
      <c r="D20" s="15"/>
      <c r="E20" s="12"/>
    </row>
    <row r="21" spans="1:9" x14ac:dyDescent="0.35">
      <c r="A21" s="22"/>
      <c r="B21" s="11"/>
      <c r="C21" s="11"/>
      <c r="D21" s="11"/>
      <c r="E21" s="12"/>
    </row>
    <row r="22" spans="1:9" x14ac:dyDescent="0.35">
      <c r="A22" s="13" t="s">
        <v>17</v>
      </c>
      <c r="B22" s="17"/>
      <c r="C22" s="11"/>
      <c r="D22" s="11"/>
      <c r="E22" s="12"/>
    </row>
    <row r="23" spans="1:9" x14ac:dyDescent="0.35">
      <c r="A23" s="22"/>
      <c r="B23" s="11"/>
      <c r="C23" s="11"/>
      <c r="D23" s="11"/>
      <c r="E23" s="12"/>
    </row>
    <row r="24" spans="1:9" ht="15" thickBot="1" x14ac:dyDescent="0.4">
      <c r="A24" s="26" t="s">
        <v>18</v>
      </c>
      <c r="B24" s="20">
        <f xml:space="preserve"> ROUNDUP(((0.25 * 46 * MIN(B20,B22) * 66.11)/B2),2)</f>
        <v>1.99</v>
      </c>
      <c r="C24" s="41"/>
      <c r="D24" s="46"/>
      <c r="E24" s="47"/>
    </row>
    <row r="25" spans="1:9" ht="15" thickBot="1" x14ac:dyDescent="0.4"/>
    <row r="26" spans="1:9" x14ac:dyDescent="0.35">
      <c r="A26" s="7" t="s">
        <v>19</v>
      </c>
      <c r="B26" s="8"/>
      <c r="C26" s="8"/>
      <c r="D26" s="8"/>
      <c r="E26" s="9"/>
    </row>
    <row r="27" spans="1:9" x14ac:dyDescent="0.35">
      <c r="A27" s="22"/>
      <c r="B27" s="11"/>
      <c r="C27" s="11"/>
      <c r="D27" s="11"/>
      <c r="E27" s="12"/>
    </row>
    <row r="28" spans="1:9" x14ac:dyDescent="0.35">
      <c r="A28" s="22" t="s">
        <v>20</v>
      </c>
      <c r="B28" s="17"/>
      <c r="C28" s="11"/>
      <c r="D28" s="11"/>
      <c r="E28" s="12"/>
    </row>
    <row r="29" spans="1:9" x14ac:dyDescent="0.35">
      <c r="A29" s="22"/>
      <c r="B29" s="11"/>
      <c r="C29" s="11"/>
      <c r="D29" s="11"/>
      <c r="E29" s="12"/>
    </row>
    <row r="30" spans="1:9" x14ac:dyDescent="0.35">
      <c r="A30" s="22" t="s">
        <v>21</v>
      </c>
      <c r="B30" s="27">
        <f>B28/B2</f>
        <v>0</v>
      </c>
      <c r="C30" s="11"/>
      <c r="D30" s="11"/>
      <c r="E30" s="12"/>
    </row>
    <row r="31" spans="1:9" x14ac:dyDescent="0.35">
      <c r="A31" s="22" t="s">
        <v>22</v>
      </c>
      <c r="B31" s="28">
        <f>IF(B30&gt;=15%, 9.6, IF(B30&gt;=10%, 6.4, IF(B30&gt;=7%, 5.3, IF(B30&gt;=4%, 4.2, IF(B30&gt;=2%, 3.1, 2)))))</f>
        <v>2</v>
      </c>
      <c r="C31" s="11"/>
      <c r="D31" s="29" t="s">
        <v>23</v>
      </c>
      <c r="E31" s="12"/>
      <c r="I31" s="30"/>
    </row>
    <row r="32" spans="1:9" x14ac:dyDescent="0.35">
      <c r="A32" s="22" t="s">
        <v>24</v>
      </c>
      <c r="B32" s="31">
        <f>IF(B30&gt;=15%, 11.8, IF(B30&gt;=10%, 9.68, IF(B30&gt;=7%, 8.03, IF(B30&gt;=4%, 6.44, IF(B30&gt;=2%, 4.86, 3.23)))))</f>
        <v>3.23</v>
      </c>
      <c r="C32" s="11"/>
      <c r="D32" s="29" t="s">
        <v>25</v>
      </c>
      <c r="E32" s="12"/>
      <c r="I32" s="30"/>
    </row>
    <row r="33" spans="1:6" x14ac:dyDescent="0.35">
      <c r="A33" s="13" t="s">
        <v>4</v>
      </c>
      <c r="B33" s="14">
        <f>B31*B2/2095</f>
        <v>2.2434367541766109</v>
      </c>
      <c r="C33" s="32"/>
      <c r="D33" s="11"/>
      <c r="E33" s="12"/>
    </row>
    <row r="34" spans="1:6" x14ac:dyDescent="0.35">
      <c r="A34" s="22"/>
      <c r="B34" s="11"/>
      <c r="C34" s="33"/>
      <c r="D34" s="11"/>
      <c r="E34" s="12"/>
    </row>
    <row r="35" spans="1:6" x14ac:dyDescent="0.35">
      <c r="A35" s="13" t="s">
        <v>26</v>
      </c>
      <c r="B35" s="17"/>
      <c r="C35" s="11"/>
      <c r="D35" s="34"/>
      <c r="E35" s="12"/>
    </row>
    <row r="36" spans="1:6" x14ac:dyDescent="0.35">
      <c r="A36" s="22"/>
      <c r="B36" s="11"/>
      <c r="C36" s="11"/>
      <c r="D36" s="32"/>
      <c r="E36" s="12"/>
    </row>
    <row r="37" spans="1:6" ht="15" thickBot="1" x14ac:dyDescent="0.4">
      <c r="A37" s="26" t="s">
        <v>27</v>
      </c>
      <c r="B37" s="20">
        <f>ROUNDUP( MIN(B32, B32 * B35/B33) /4, 2)</f>
        <v>0</v>
      </c>
      <c r="C37" s="35"/>
      <c r="D37" s="36"/>
      <c r="E37" s="37"/>
      <c r="F37" s="38"/>
    </row>
    <row r="38" spans="1:6" ht="15" thickBot="1" x14ac:dyDescent="0.4"/>
    <row r="39" spans="1:6" x14ac:dyDescent="0.35">
      <c r="A39" s="7" t="s">
        <v>28</v>
      </c>
      <c r="B39" s="8"/>
      <c r="C39" s="8"/>
      <c r="D39" s="8"/>
      <c r="E39" s="9"/>
    </row>
    <row r="40" spans="1:6" x14ac:dyDescent="0.35">
      <c r="A40" s="22"/>
      <c r="B40" s="11"/>
      <c r="C40" s="11"/>
      <c r="D40" s="11"/>
      <c r="E40" s="12"/>
    </row>
    <row r="41" spans="1:6" x14ac:dyDescent="0.35">
      <c r="A41" s="22" t="s">
        <v>29</v>
      </c>
      <c r="B41" s="17"/>
      <c r="C41" s="11"/>
      <c r="D41" s="11"/>
      <c r="E41" s="25">
        <f>MIN(4.21, 4.21 * B41/(2*B2/2095))</f>
        <v>0</v>
      </c>
    </row>
    <row r="42" spans="1:6" x14ac:dyDescent="0.35">
      <c r="A42" s="22" t="s">
        <v>30</v>
      </c>
      <c r="B42" s="17"/>
      <c r="C42" s="11"/>
      <c r="D42" s="11"/>
      <c r="E42" s="25">
        <f>IF(B42="Ja",1.26,0)</f>
        <v>0</v>
      </c>
    </row>
    <row r="43" spans="1:6" x14ac:dyDescent="0.35">
      <c r="A43" s="22" t="s">
        <v>31</v>
      </c>
      <c r="B43" s="17"/>
      <c r="C43" s="11"/>
      <c r="D43" s="11"/>
      <c r="E43" s="25">
        <f>IF(B43="Ja",1.15,0)</f>
        <v>0</v>
      </c>
    </row>
    <row r="44" spans="1:6" x14ac:dyDescent="0.35">
      <c r="A44" s="22"/>
      <c r="B44" s="11"/>
      <c r="C44" s="11"/>
      <c r="D44" s="11"/>
      <c r="E44" s="25">
        <f>IF(AND(B42="Ja",B43="Ja"),0.31,0)</f>
        <v>0</v>
      </c>
    </row>
    <row r="45" spans="1:6" ht="15" thickBot="1" x14ac:dyDescent="0.4">
      <c r="A45" s="26" t="s">
        <v>32</v>
      </c>
      <c r="B45" s="20">
        <f>ROUNDUP(SUM(E41:E44)/4,2)</f>
        <v>0</v>
      </c>
      <c r="C45" s="35"/>
      <c r="D45" s="39"/>
      <c r="E45" s="40"/>
    </row>
  </sheetData>
  <mergeCells count="3">
    <mergeCell ref="D6:E6"/>
    <mergeCell ref="D10:E10"/>
    <mergeCell ref="D24:E24"/>
  </mergeCells>
  <dataValidations count="1">
    <dataValidation type="list" allowBlank="1" showInputMessage="1" showErrorMessage="1" sqref="B42:B43 D15:D18" xr:uid="{A700C521-35A4-4D68-B2C5-CEFF042611DE}">
      <formula1>$G$1:$G$2</formula1>
    </dataValidation>
  </dataValidation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8d2134-892f-46f7-802c-ff3583773a75">
      <Terms xmlns="http://schemas.microsoft.com/office/infopath/2007/PartnerControls"/>
    </lcf76f155ced4ddcb4097134ff3c332f>
    <TaxCatchAll xmlns="069d71c8-5c7c-47ba-b391-cc11c78d2c9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D9B09D8B3C6640A8EAD73A0382D30B" ma:contentTypeVersion="18" ma:contentTypeDescription="Een nieuw document maken." ma:contentTypeScope="" ma:versionID="bfce30df3019b40482bde6b4e3fe802a">
  <xsd:schema xmlns:xsd="http://www.w3.org/2001/XMLSchema" xmlns:xs="http://www.w3.org/2001/XMLSchema" xmlns:p="http://schemas.microsoft.com/office/2006/metadata/properties" xmlns:ns2="798d2134-892f-46f7-802c-ff3583773a75" xmlns:ns3="069d71c8-5c7c-47ba-b391-cc11c78d2c98" targetNamespace="http://schemas.microsoft.com/office/2006/metadata/properties" ma:root="true" ma:fieldsID="99d566110ef887b8968ae542fc100bd2" ns2:_="" ns3:_="">
    <xsd:import namespace="798d2134-892f-46f7-802c-ff3583773a75"/>
    <xsd:import namespace="069d71c8-5c7c-47ba-b391-cc11c78d2c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8d2134-892f-46f7-802c-ff3583773a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1395d648-4b85-4c18-8f26-704d6908e1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d71c8-5c7c-47ba-b391-cc11c78d2c9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c590f53-9ef6-4a8a-8c1b-80c574049739}" ma:internalName="TaxCatchAll" ma:showField="CatchAllData" ma:web="069d71c8-5c7c-47ba-b391-cc11c78d2c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35A17B-C469-4797-9519-6A5EBD8669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15765E-D7EA-43CE-BA8A-1404EF783C35}">
  <ds:schemaRefs>
    <ds:schemaRef ds:uri="http://schemas.microsoft.com/office/2006/metadata/properties"/>
    <ds:schemaRef ds:uri="http://schemas.microsoft.com/office/infopath/2007/PartnerControls"/>
    <ds:schemaRef ds:uri="798d2134-892f-46f7-802c-ff3583773a75"/>
    <ds:schemaRef ds:uri="069d71c8-5c7c-47ba-b391-cc11c78d2c98"/>
  </ds:schemaRefs>
</ds:datastoreItem>
</file>

<file path=customXml/itemProps3.xml><?xml version="1.0" encoding="utf-8"?>
<ds:datastoreItem xmlns:ds="http://schemas.openxmlformats.org/officeDocument/2006/customXml" ds:itemID="{5D7A02EE-6819-4512-8420-6D93D615B3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8d2134-892f-46f7-802c-ff3583773a75"/>
    <ds:schemaRef ds:uri="069d71c8-5c7c-47ba-b391-cc11c78d2c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rekentool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Gerhard Magis</dc:creator>
  <cp:keywords/>
  <dc:description/>
  <cp:lastModifiedBy>Iris Heinemann</cp:lastModifiedBy>
  <cp:revision/>
  <dcterms:created xsi:type="dcterms:W3CDTF">2024-08-02T07:27:39Z</dcterms:created>
  <dcterms:modified xsi:type="dcterms:W3CDTF">2024-11-26T13:11:12Z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0x010100D6D9B09D8B3C6640A8EAD73A0382D30B</vt:lpwstr>
  </property>
  <property fmtid="{D5CDD505-2E9C-101B-9397-08002B2CF9AE}" pid="3" name="MediaServiceImageTags">
    <vt:lpwstr/>
  </property>
</Properties>
</file>